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T:\umwelt\_Gesetze\AbWasser\"/>
    </mc:Choice>
  </mc:AlternateContent>
  <xr:revisionPtr revIDLastSave="0" documentId="13_ncr:1_{EB350580-7DB7-4972-A33B-69D6C9210878}" xr6:coauthVersionLast="41" xr6:coauthVersionMax="41" xr10:uidLastSave="{00000000-0000-0000-0000-000000000000}"/>
  <bookViews>
    <workbookView xWindow="57480" yWindow="120" windowWidth="29040" windowHeight="16440" xr2:uid="{00000000-000D-0000-FFFF-FFFF00000000}"/>
  </bookViews>
  <sheets>
    <sheet name="PRTR" sheetId="7" r:id="rId1"/>
  </sheets>
  <definedNames>
    <definedName name="_xlnm.Print_Area" localSheetId="0">PRTR!$A$1:$M$35</definedName>
  </definedNames>
  <calcPr calcId="191029"/>
</workbook>
</file>

<file path=xl/calcChain.xml><?xml version="1.0" encoding="utf-8"?>
<calcChain xmlns="http://schemas.openxmlformats.org/spreadsheetml/2006/main">
  <c r="K4" i="7" l="1"/>
  <c r="C25" i="7" l="1"/>
  <c r="C26" i="7"/>
  <c r="D26" i="7"/>
  <c r="E26" i="7"/>
  <c r="F26" i="7"/>
  <c r="G25" i="7"/>
  <c r="G26" i="7" l="1"/>
  <c r="C3" i="7"/>
  <c r="H25" i="7"/>
  <c r="I25" i="7" s="1"/>
  <c r="G12" i="7"/>
  <c r="H12" i="7" s="1"/>
  <c r="K12" i="7" s="1"/>
  <c r="G13" i="7"/>
  <c r="G14" i="7"/>
  <c r="G16" i="7"/>
  <c r="H16" i="7" s="1"/>
  <c r="K16" i="7" s="1"/>
  <c r="G17" i="7"/>
  <c r="G18" i="7"/>
  <c r="G19" i="7"/>
  <c r="H19" i="7" s="1"/>
  <c r="K19" i="7" s="1"/>
  <c r="G20" i="7"/>
  <c r="G22" i="7"/>
  <c r="G23" i="7"/>
  <c r="J25" i="7"/>
  <c r="G28" i="7"/>
  <c r="H28" i="7" s="1"/>
  <c r="J28" i="7"/>
  <c r="G29" i="7"/>
  <c r="G31" i="7"/>
  <c r="H31" i="7" s="1"/>
  <c r="K31" i="7" s="1"/>
  <c r="G32" i="7"/>
  <c r="K35" i="7"/>
  <c r="K25" i="7" l="1"/>
  <c r="H18" i="7"/>
  <c r="K18" i="7" s="1"/>
  <c r="H22" i="7"/>
  <c r="K22" i="7" s="1"/>
  <c r="H17" i="7"/>
  <c r="K17" i="7" s="1"/>
  <c r="H13" i="7"/>
  <c r="K13" i="7" s="1"/>
  <c r="I28" i="7"/>
  <c r="K28" i="7"/>
  <c r="H26" i="7"/>
  <c r="I26" i="7" s="1"/>
  <c r="K2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Markus Strauss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alle 3a
</t>
        </r>
      </text>
    </comment>
    <comment ref="A2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Dr. Markus Strauß:</t>
        </r>
        <r>
          <rPr>
            <sz val="8"/>
            <color indexed="81"/>
            <rFont val="Tahoma"/>
            <family val="2"/>
          </rPr>
          <t xml:space="preserve">
aus BTB</t>
        </r>
      </text>
    </comment>
    <comment ref="A3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Dr. Markus Strauss:</t>
        </r>
        <r>
          <rPr>
            <sz val="8"/>
            <color indexed="81"/>
            <rFont val="Tahoma"/>
            <family val="2"/>
          </rPr>
          <t xml:space="preserve">
aus Monatsproben</t>
        </r>
      </text>
    </comment>
  </commentList>
</comments>
</file>

<file path=xl/sharedStrings.xml><?xml version="1.0" encoding="utf-8"?>
<sst xmlns="http://schemas.openxmlformats.org/spreadsheetml/2006/main" count="42" uniqueCount="35">
  <si>
    <t>Abwasserfrachtberechnung gemäß</t>
  </si>
  <si>
    <t>Emissionserklärungsverordnung</t>
  </si>
  <si>
    <t>Stoff / Schadstoff</t>
  </si>
  <si>
    <t>1. Nährstoffe</t>
  </si>
  <si>
    <t>2. Metalle und Verbindungen</t>
  </si>
  <si>
    <t>Cr</t>
  </si>
  <si>
    <t>Cu</t>
  </si>
  <si>
    <t>Ni</t>
  </si>
  <si>
    <t>Zn</t>
  </si>
  <si>
    <t>3. Chlorhaltige organische Verbindungen</t>
  </si>
  <si>
    <t>AOX</t>
  </si>
  <si>
    <t>4. Sonstige organische Verbindungen</t>
  </si>
  <si>
    <t>CSB</t>
  </si>
  <si>
    <t>5. Sonstige Verbindungen</t>
  </si>
  <si>
    <t>Cl</t>
  </si>
  <si>
    <t>N</t>
  </si>
  <si>
    <t>P</t>
  </si>
  <si>
    <t>Quartal</t>
  </si>
  <si>
    <t>Mittelwert</t>
  </si>
  <si>
    <t>mg/l</t>
  </si>
  <si>
    <t>Abwasser m³/a</t>
  </si>
  <si>
    <t>Fracht</t>
  </si>
  <si>
    <t>kg/a</t>
  </si>
  <si>
    <t>Schwellenwert</t>
  </si>
  <si>
    <t>Überschreitung</t>
  </si>
  <si>
    <t>kg/d</t>
  </si>
  <si>
    <t xml:space="preserve">für </t>
  </si>
  <si>
    <t>Abbauleistng. Kläranlage</t>
  </si>
  <si>
    <t>TOC</t>
  </si>
  <si>
    <t>=¼ CSB</t>
  </si>
  <si>
    <t>Sn</t>
  </si>
  <si>
    <t>vom</t>
  </si>
  <si>
    <t>Datum</t>
  </si>
  <si>
    <t xml:space="preserve">jährlicher PRTR-Bericht </t>
  </si>
  <si>
    <t xml:space="preserve">*: incl. Abbauleistung Kläranlage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</si>
</sst>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White][=0]General;0.00"/>
    <numFmt numFmtId="165" formatCode="[White][=0]General;#,###"/>
    <numFmt numFmtId="166" formatCode="[Green][=0]#,###;#,###"/>
    <numFmt numFmtId="167" formatCode="[White][&lt;=0]#,###;[Red]#,###"/>
    <numFmt numFmtId="168" formatCode="[White][=0]General;0"/>
    <numFmt numFmtId="169" formatCode="#,##0\ &quot;*&quot;"/>
    <numFmt numFmtId="170" formatCode="0&quot; %&quot;"/>
    <numFmt numFmtId="171" formatCode="dd/mm/yy"/>
    <numFmt numFmtId="172" formatCode="0.0"/>
    <numFmt numFmtId="173" formatCode="#,##0&quot; m³&quot;"/>
    <numFmt numFmtId="174" formatCode="yyyy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5" fillId="0" borderId="0" xfId="1" applyAlignment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5" fillId="0" borderId="0" xfId="1" applyAlignment="1" applyProtection="1">
      <alignment horizontal="right"/>
    </xf>
    <xf numFmtId="173" fontId="5" fillId="0" borderId="10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0" fillId="0" borderId="0" xfId="0" applyBorder="1" applyProtection="1"/>
    <xf numFmtId="0" fontId="3" fillId="0" borderId="1" xfId="0" applyFont="1" applyBorder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Protection="1"/>
    <xf numFmtId="0" fontId="4" fillId="0" borderId="0" xfId="0" applyFont="1" applyProtection="1"/>
    <xf numFmtId="0" fontId="0" fillId="0" borderId="4" xfId="0" applyBorder="1" applyProtection="1"/>
    <xf numFmtId="14" fontId="0" fillId="0" borderId="0" xfId="0" applyNumberFormat="1" applyBorder="1" applyAlignment="1" applyProtection="1">
      <alignment horizontal="right"/>
    </xf>
    <xf numFmtId="0" fontId="1" fillId="0" borderId="0" xfId="0" applyFont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0" borderId="11" xfId="0" applyFont="1" applyBorder="1" applyProtection="1"/>
    <xf numFmtId="0" fontId="1" fillId="0" borderId="9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3" fontId="5" fillId="0" borderId="9" xfId="0" applyNumberFormat="1" applyFont="1" applyBorder="1" applyAlignment="1" applyProtection="1">
      <alignment horizontal="center"/>
    </xf>
    <xf numFmtId="0" fontId="1" fillId="0" borderId="12" xfId="0" applyFont="1" applyBorder="1" applyProtection="1"/>
    <xf numFmtId="0" fontId="1" fillId="0" borderId="0" xfId="0" applyFont="1" applyProtection="1"/>
    <xf numFmtId="168" fontId="5" fillId="0" borderId="0" xfId="0" applyNumberFormat="1" applyFont="1" applyBorder="1" applyAlignment="1" applyProtection="1">
      <alignment horizontal="center"/>
    </xf>
    <xf numFmtId="166" fontId="0" fillId="2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167" fontId="0" fillId="0" borderId="5" xfId="0" applyNumberForma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0" fillId="0" borderId="13" xfId="0" applyBorder="1" applyProtection="1"/>
    <xf numFmtId="0" fontId="0" fillId="0" borderId="10" xfId="0" applyBorder="1" applyProtection="1"/>
    <xf numFmtId="0" fontId="0" fillId="0" borderId="10" xfId="0" applyBorder="1" applyAlignment="1" applyProtection="1">
      <alignment horizontal="center"/>
    </xf>
    <xf numFmtId="164" fontId="5" fillId="0" borderId="10" xfId="0" applyNumberFormat="1" applyFont="1" applyBorder="1" applyAlignment="1" applyProtection="1">
      <alignment horizontal="center"/>
    </xf>
    <xf numFmtId="166" fontId="0" fillId="0" borderId="10" xfId="0" applyNumberForma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167" fontId="0" fillId="0" borderId="14" xfId="0" applyNumberFormat="1" applyBorder="1" applyAlignment="1" applyProtection="1">
      <alignment horizontal="center"/>
    </xf>
    <xf numFmtId="164" fontId="5" fillId="0" borderId="9" xfId="0" applyNumberFormat="1" applyFont="1" applyBorder="1" applyAlignment="1" applyProtection="1">
      <alignment horizontal="center"/>
    </xf>
    <xf numFmtId="166" fontId="0" fillId="0" borderId="9" xfId="0" applyNumberForma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3" fontId="1" fillId="0" borderId="9" xfId="0" applyNumberFormat="1" applyFont="1" applyBorder="1" applyAlignment="1" applyProtection="1">
      <alignment horizontal="center"/>
    </xf>
    <xf numFmtId="167" fontId="0" fillId="0" borderId="12" xfId="0" applyNumberFormat="1" applyBorder="1" applyAlignment="1" applyProtection="1">
      <alignment horizontal="center"/>
    </xf>
    <xf numFmtId="172" fontId="0" fillId="0" borderId="0" xfId="0" applyNumberFormat="1" applyFill="1" applyBorder="1" applyAlignment="1" applyProtection="1">
      <alignment horizontal="center"/>
    </xf>
    <xf numFmtId="172" fontId="0" fillId="0" borderId="10" xfId="0" applyNumberFormat="1" applyFill="1" applyBorder="1" applyAlignment="1" applyProtection="1">
      <alignment horizontal="center"/>
    </xf>
    <xf numFmtId="170" fontId="0" fillId="0" borderId="9" xfId="0" applyNumberFormat="1" applyFill="1" applyBorder="1" applyAlignment="1" applyProtection="1">
      <alignment horizontal="center"/>
    </xf>
    <xf numFmtId="0" fontId="0" fillId="0" borderId="0" xfId="0" quotePrefix="1" applyBorder="1" applyProtection="1"/>
    <xf numFmtId="165" fontId="0" fillId="0" borderId="0" xfId="0" applyNumberForma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168" fontId="0" fillId="0" borderId="0" xfId="0" applyNumberFormat="1" applyBorder="1" applyProtection="1"/>
    <xf numFmtId="169" fontId="0" fillId="0" borderId="0" xfId="0" applyNumberFormat="1" applyBorder="1" applyAlignment="1" applyProtection="1">
      <alignment horizontal="center"/>
    </xf>
    <xf numFmtId="170" fontId="1" fillId="0" borderId="0" xfId="0" applyNumberFormat="1" applyFont="1" applyProtection="1"/>
    <xf numFmtId="0" fontId="0" fillId="0" borderId="6" xfId="0" applyBorder="1" applyProtection="1"/>
    <xf numFmtId="168" fontId="5" fillId="0" borderId="7" xfId="0" applyNumberFormat="1" applyFont="1" applyBorder="1" applyAlignment="1" applyProtection="1">
      <alignment horizontal="center"/>
    </xf>
    <xf numFmtId="166" fontId="0" fillId="2" borderId="7" xfId="0" applyNumberFormat="1" applyFill="1" applyBorder="1" applyAlignment="1" applyProtection="1">
      <alignment horizontal="center"/>
    </xf>
    <xf numFmtId="166" fontId="0" fillId="0" borderId="7" xfId="0" applyNumberFormat="1" applyFill="1" applyBorder="1" applyAlignment="1" applyProtection="1">
      <alignment horizontal="center"/>
    </xf>
    <xf numFmtId="3" fontId="0" fillId="0" borderId="7" xfId="0" applyNumberFormat="1" applyBorder="1" applyAlignment="1" applyProtection="1">
      <alignment horizontal="center"/>
    </xf>
    <xf numFmtId="167" fontId="0" fillId="0" borderId="8" xfId="0" applyNumberFormat="1" applyBorder="1" applyAlignment="1" applyProtection="1">
      <alignment horizontal="center"/>
    </xf>
    <xf numFmtId="168" fontId="5" fillId="0" borderId="0" xfId="0" applyNumberFormat="1" applyFont="1" applyAlignment="1" applyProtection="1">
      <alignment horizontal="center"/>
    </xf>
    <xf numFmtId="0" fontId="0" fillId="0" borderId="0" xfId="0" quotePrefix="1" applyProtection="1"/>
    <xf numFmtId="0" fontId="6" fillId="0" borderId="0" xfId="0" applyFont="1" applyAlignment="1" applyProtection="1">
      <alignment horizontal="right"/>
    </xf>
    <xf numFmtId="14" fontId="0" fillId="0" borderId="0" xfId="0" applyNumberFormat="1" applyBorder="1" applyProtection="1"/>
    <xf numFmtId="0" fontId="0" fillId="0" borderId="7" xfId="0" applyBorder="1" applyProtection="1"/>
    <xf numFmtId="174" fontId="3" fillId="0" borderId="0" xfId="0" applyNumberFormat="1" applyFont="1" applyAlignment="1" applyProtection="1">
      <alignment horizontal="center"/>
      <protection locked="0"/>
    </xf>
    <xf numFmtId="0" fontId="8" fillId="0" borderId="9" xfId="0" applyNumberFormat="1" applyFont="1" applyBorder="1" applyAlignment="1" applyProtection="1">
      <alignment vertical="center" wrapText="1"/>
    </xf>
    <xf numFmtId="14" fontId="3" fillId="0" borderId="0" xfId="0" applyNumberFormat="1" applyFont="1" applyAlignment="1" applyProtection="1">
      <alignment horizontal="center"/>
      <protection locked="0"/>
    </xf>
    <xf numFmtId="171" fontId="0" fillId="0" borderId="0" xfId="0" applyNumberFormat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115" zoomScaleNormal="115" zoomScaleSheetLayoutView="100" workbookViewId="0">
      <selection activeCell="K4" sqref="K4"/>
    </sheetView>
  </sheetViews>
  <sheetFormatPr baseColWidth="10" defaultColWidth="11.453125" defaultRowHeight="12.5" x14ac:dyDescent="0.25"/>
  <cols>
    <col min="1" max="1" width="5.1796875" style="10" customWidth="1"/>
    <col min="2" max="2" width="11.453125" style="10"/>
    <col min="3" max="6" width="8.7265625" style="10" customWidth="1"/>
    <col min="7" max="7" width="10.26953125" style="10" customWidth="1"/>
    <col min="8" max="9" width="8.7265625" style="11" customWidth="1"/>
    <col min="10" max="10" width="12.54296875" style="10" customWidth="1"/>
    <col min="11" max="11" width="13.7265625" style="10" customWidth="1"/>
    <col min="12" max="16384" width="11.453125" style="10"/>
  </cols>
  <sheetData>
    <row r="1" spans="1:13" s="7" customFormat="1" ht="18" x14ac:dyDescent="0.4">
      <c r="A1" s="7" t="s">
        <v>0</v>
      </c>
      <c r="H1" s="8"/>
      <c r="I1" s="8"/>
    </row>
    <row r="2" spans="1:13" s="7" customFormat="1" ht="18" x14ac:dyDescent="0.4">
      <c r="A2" s="7" t="s">
        <v>1</v>
      </c>
      <c r="G2" s="7" t="s">
        <v>33</v>
      </c>
      <c r="H2" s="8"/>
      <c r="I2" s="8"/>
      <c r="L2" s="9"/>
      <c r="M2" s="5"/>
    </row>
    <row r="3" spans="1:13" ht="18" x14ac:dyDescent="0.4">
      <c r="A3" s="7" t="s">
        <v>31</v>
      </c>
      <c r="C3" s="77">
        <f ca="1">NOW()</f>
        <v>43581.457864004631</v>
      </c>
      <c r="D3" s="77"/>
    </row>
    <row r="4" spans="1:13" ht="15.5" x14ac:dyDescent="0.35">
      <c r="C4" s="4"/>
      <c r="J4" s="12" t="s">
        <v>26</v>
      </c>
      <c r="K4" s="75">
        <f ca="1">NOW()-370</f>
        <v>43211.457864004631</v>
      </c>
    </row>
    <row r="6" spans="1:13" ht="15.5" x14ac:dyDescent="0.35">
      <c r="A6" s="13" t="s">
        <v>20</v>
      </c>
      <c r="C6" s="14"/>
      <c r="M6" s="1"/>
    </row>
    <row r="7" spans="1:13" x14ac:dyDescent="0.25">
      <c r="B7" s="6">
        <v>10000</v>
      </c>
    </row>
    <row r="8" spans="1:13" ht="13" thickBot="1" x14ac:dyDescent="0.3"/>
    <row r="9" spans="1:13" s="19" customFormat="1" ht="15.5" x14ac:dyDescent="0.35">
      <c r="A9" s="15" t="s">
        <v>2</v>
      </c>
      <c r="B9" s="16"/>
      <c r="C9" s="17"/>
      <c r="D9" s="17" t="s">
        <v>17</v>
      </c>
      <c r="E9" s="17"/>
      <c r="F9" s="17"/>
      <c r="G9" s="16"/>
      <c r="H9" s="17"/>
      <c r="I9" s="17"/>
      <c r="J9" s="16"/>
      <c r="K9" s="18"/>
    </row>
    <row r="10" spans="1:13" ht="13" x14ac:dyDescent="0.3">
      <c r="A10" s="20"/>
      <c r="B10" s="21" t="s">
        <v>32</v>
      </c>
      <c r="C10" s="78">
        <v>42011</v>
      </c>
      <c r="D10" s="78"/>
      <c r="E10" s="78"/>
      <c r="F10" s="78"/>
      <c r="G10" s="22" t="s">
        <v>18</v>
      </c>
      <c r="H10" s="23" t="s">
        <v>21</v>
      </c>
      <c r="I10" s="24"/>
      <c r="J10" s="25" t="s">
        <v>23</v>
      </c>
      <c r="K10" s="26" t="s">
        <v>24</v>
      </c>
    </row>
    <row r="11" spans="1:13" s="35" customFormat="1" ht="18" customHeight="1" x14ac:dyDescent="0.3">
      <c r="A11" s="27" t="s">
        <v>3</v>
      </c>
      <c r="B11" s="28"/>
      <c r="C11" s="29" t="s">
        <v>19</v>
      </c>
      <c r="D11" s="28"/>
      <c r="E11" s="28"/>
      <c r="F11" s="28"/>
      <c r="G11" s="30" t="s">
        <v>19</v>
      </c>
      <c r="H11" s="31" t="s">
        <v>22</v>
      </c>
      <c r="I11" s="32" t="s">
        <v>19</v>
      </c>
      <c r="J11" s="33" t="s">
        <v>22</v>
      </c>
      <c r="K11" s="34"/>
    </row>
    <row r="12" spans="1:13" x14ac:dyDescent="0.25">
      <c r="A12" s="20" t="s">
        <v>15</v>
      </c>
      <c r="B12" s="73"/>
      <c r="C12" s="2">
        <v>193</v>
      </c>
      <c r="D12" s="2"/>
      <c r="E12" s="2"/>
      <c r="F12" s="2"/>
      <c r="G12" s="36">
        <f>IF(C12="",0,AVERAGE(C12:F12))</f>
        <v>193</v>
      </c>
      <c r="H12" s="37">
        <f>G12/1000*$B$7</f>
        <v>1930</v>
      </c>
      <c r="I12" s="38"/>
      <c r="J12" s="39">
        <v>50000</v>
      </c>
      <c r="K12" s="40">
        <f>H12-J12</f>
        <v>-48070</v>
      </c>
    </row>
    <row r="13" spans="1:13" x14ac:dyDescent="0.25">
      <c r="A13" s="20" t="s">
        <v>16</v>
      </c>
      <c r="B13" s="14"/>
      <c r="C13" s="2">
        <v>13.9</v>
      </c>
      <c r="D13" s="2"/>
      <c r="E13" s="2"/>
      <c r="F13" s="2"/>
      <c r="G13" s="41">
        <f>IF(C13="",0,AVERAGE(C13:F13))</f>
        <v>13.9</v>
      </c>
      <c r="H13" s="37">
        <f>G13/1000*$B$7</f>
        <v>139</v>
      </c>
      <c r="I13" s="38"/>
      <c r="J13" s="39">
        <v>5000</v>
      </c>
      <c r="K13" s="40">
        <f>H13-J13</f>
        <v>-4861</v>
      </c>
    </row>
    <row r="14" spans="1:13" x14ac:dyDescent="0.25">
      <c r="A14" s="42"/>
      <c r="B14" s="43"/>
      <c r="C14" s="44"/>
      <c r="D14" s="44"/>
      <c r="E14" s="44"/>
      <c r="F14" s="44"/>
      <c r="G14" s="45">
        <f>IF(C14="",0,AVERAGE(C14:F14))</f>
        <v>0</v>
      </c>
      <c r="H14" s="46"/>
      <c r="I14" s="47"/>
      <c r="J14" s="48"/>
      <c r="K14" s="49"/>
    </row>
    <row r="15" spans="1:13" s="35" customFormat="1" ht="18" customHeight="1" x14ac:dyDescent="0.3">
      <c r="A15" s="27" t="s">
        <v>4</v>
      </c>
      <c r="B15" s="28"/>
      <c r="C15" s="29"/>
      <c r="D15" s="29"/>
      <c r="E15" s="29"/>
      <c r="F15" s="29" t="s">
        <v>19</v>
      </c>
      <c r="G15" s="50"/>
      <c r="H15" s="51"/>
      <c r="I15" s="52"/>
      <c r="J15" s="53"/>
      <c r="K15" s="54"/>
    </row>
    <row r="16" spans="1:13" x14ac:dyDescent="0.25">
      <c r="A16" s="20" t="s">
        <v>5</v>
      </c>
      <c r="B16" s="14"/>
      <c r="C16" s="2">
        <v>5.0000000000000001E-3</v>
      </c>
      <c r="D16" s="2"/>
      <c r="E16" s="2"/>
      <c r="F16" s="2"/>
      <c r="G16" s="41">
        <f>IF(C16="",0,AVERAGE(C16:F16))</f>
        <v>5.0000000000000001E-3</v>
      </c>
      <c r="H16" s="37">
        <f>G16/1000*$B$7</f>
        <v>0.05</v>
      </c>
      <c r="I16" s="55">
        <v>0.5</v>
      </c>
      <c r="J16" s="39">
        <v>50</v>
      </c>
      <c r="K16" s="40">
        <f>H16-J16</f>
        <v>-49.95</v>
      </c>
    </row>
    <row r="17" spans="1:12" x14ac:dyDescent="0.25">
      <c r="A17" s="20" t="s">
        <v>6</v>
      </c>
      <c r="B17" s="14"/>
      <c r="C17" s="2">
        <v>2.5999999999999999E-2</v>
      </c>
      <c r="D17" s="2"/>
      <c r="E17" s="2"/>
      <c r="F17" s="2"/>
      <c r="G17" s="41">
        <f>IF(C17="",0,AVERAGE(C17:F17))</f>
        <v>2.5999999999999999E-2</v>
      </c>
      <c r="H17" s="37">
        <f>G17/1000*$B$7</f>
        <v>0.26</v>
      </c>
      <c r="I17" s="55">
        <v>0.5</v>
      </c>
      <c r="J17" s="39">
        <v>50</v>
      </c>
      <c r="K17" s="40">
        <f>H17-J17</f>
        <v>-49.74</v>
      </c>
    </row>
    <row r="18" spans="1:12" x14ac:dyDescent="0.25">
      <c r="A18" s="20" t="s">
        <v>7</v>
      </c>
      <c r="B18" s="14"/>
      <c r="C18" s="2">
        <v>0.01</v>
      </c>
      <c r="D18" s="2"/>
      <c r="E18" s="2"/>
      <c r="F18" s="2"/>
      <c r="G18" s="41">
        <f>IF(C18="",0,AVERAGE(C18:F18))</f>
        <v>0.01</v>
      </c>
      <c r="H18" s="37">
        <f>G18/1000*$B$7</f>
        <v>0.1</v>
      </c>
      <c r="I18" s="55">
        <v>0.5</v>
      </c>
      <c r="J18" s="39">
        <v>20</v>
      </c>
      <c r="K18" s="40">
        <f>H18-J18</f>
        <v>-19.899999999999999</v>
      </c>
    </row>
    <row r="19" spans="1:12" x14ac:dyDescent="0.25">
      <c r="A19" s="20" t="s">
        <v>8</v>
      </c>
      <c r="B19" s="14"/>
      <c r="C19" s="2">
        <v>0.41399999999999998</v>
      </c>
      <c r="D19" s="2"/>
      <c r="E19" s="2"/>
      <c r="F19" s="2"/>
      <c r="G19" s="41">
        <f>IF(C19="",0,AVERAGE(C19:F19))</f>
        <v>0.41399999999999998</v>
      </c>
      <c r="H19" s="37">
        <f>G19/1000*$B$7</f>
        <v>4.1399999999999997</v>
      </c>
      <c r="I19" s="55">
        <v>2</v>
      </c>
      <c r="J19" s="39">
        <v>100</v>
      </c>
      <c r="K19" s="40">
        <f>H19-J19</f>
        <v>-95.86</v>
      </c>
    </row>
    <row r="20" spans="1:12" x14ac:dyDescent="0.25">
      <c r="A20" s="42" t="s">
        <v>30</v>
      </c>
      <c r="B20" s="43"/>
      <c r="C20" s="44"/>
      <c r="D20" s="44"/>
      <c r="E20" s="44"/>
      <c r="F20" s="44"/>
      <c r="G20" s="45">
        <f>IF(C20="",0,AVERAGE(C20:F20))</f>
        <v>0</v>
      </c>
      <c r="H20" s="46"/>
      <c r="I20" s="56">
        <v>2</v>
      </c>
      <c r="J20" s="48"/>
      <c r="K20" s="49"/>
    </row>
    <row r="21" spans="1:12" s="35" customFormat="1" ht="18" customHeight="1" x14ac:dyDescent="0.3">
      <c r="A21" s="27" t="s">
        <v>9</v>
      </c>
      <c r="B21" s="28"/>
      <c r="C21" s="29"/>
      <c r="D21" s="29"/>
      <c r="E21" s="29"/>
      <c r="F21" s="29" t="s">
        <v>19</v>
      </c>
      <c r="G21" s="50"/>
      <c r="H21" s="51"/>
      <c r="I21" s="52"/>
      <c r="J21" s="53"/>
      <c r="K21" s="54"/>
    </row>
    <row r="22" spans="1:12" x14ac:dyDescent="0.25">
      <c r="A22" s="20" t="s">
        <v>10</v>
      </c>
      <c r="B22" s="14"/>
      <c r="C22" s="2">
        <v>0.3</v>
      </c>
      <c r="D22" s="2"/>
      <c r="E22" s="2"/>
      <c r="F22" s="2"/>
      <c r="G22" s="41">
        <f>IF(C22="",0,AVERAGE(C22:F22))</f>
        <v>0.3</v>
      </c>
      <c r="H22" s="37">
        <f>G22/1000*$B$7</f>
        <v>2.9999999999999996</v>
      </c>
      <c r="I22" s="38">
        <v>0.5</v>
      </c>
      <c r="J22" s="39">
        <v>1000</v>
      </c>
      <c r="K22" s="40">
        <f>H22-J22</f>
        <v>-997</v>
      </c>
    </row>
    <row r="23" spans="1:12" x14ac:dyDescent="0.25">
      <c r="A23" s="42"/>
      <c r="B23" s="43"/>
      <c r="C23" s="44"/>
      <c r="D23" s="44"/>
      <c r="E23" s="44"/>
      <c r="F23" s="44"/>
      <c r="G23" s="45">
        <f>IF(C23="",0,AVERAGE(C23:F23))</f>
        <v>0</v>
      </c>
      <c r="H23" s="46"/>
      <c r="I23" s="46"/>
      <c r="J23" s="48"/>
      <c r="K23" s="49"/>
    </row>
    <row r="24" spans="1:12" s="35" customFormat="1" ht="18" customHeight="1" x14ac:dyDescent="0.3">
      <c r="A24" s="27" t="s">
        <v>11</v>
      </c>
      <c r="B24" s="28"/>
      <c r="C24" s="29"/>
      <c r="D24" s="29"/>
      <c r="E24" s="29"/>
      <c r="F24" s="29" t="s">
        <v>19</v>
      </c>
      <c r="G24" s="76" t="s">
        <v>27</v>
      </c>
      <c r="H24" s="76"/>
      <c r="I24" s="57">
        <v>92</v>
      </c>
      <c r="J24" s="53"/>
      <c r="K24" s="54"/>
    </row>
    <row r="25" spans="1:12" x14ac:dyDescent="0.25">
      <c r="A25" s="20" t="s">
        <v>12</v>
      </c>
      <c r="B25" s="14"/>
      <c r="C25" s="2">
        <f>950*4</f>
        <v>3800</v>
      </c>
      <c r="D25" s="2"/>
      <c r="E25" s="2"/>
      <c r="F25" s="2"/>
      <c r="G25" s="41">
        <f>IF(C25="",0,AVERAGE(C25:F25))</f>
        <v>3800</v>
      </c>
      <c r="H25" s="37">
        <f>G25/1000*$B$7</f>
        <v>38000</v>
      </c>
      <c r="I25" s="37">
        <f>H25*(100-$I$24)%</f>
        <v>3040</v>
      </c>
      <c r="J25" s="39">
        <f>J26*4</f>
        <v>200000</v>
      </c>
      <c r="K25" s="40">
        <f>I25-J25</f>
        <v>-196960</v>
      </c>
    </row>
    <row r="26" spans="1:12" x14ac:dyDescent="0.25">
      <c r="A26" s="20" t="s">
        <v>28</v>
      </c>
      <c r="B26" s="58" t="s">
        <v>29</v>
      </c>
      <c r="C26" s="59">
        <f>C25/4</f>
        <v>950</v>
      </c>
      <c r="D26" s="59">
        <f>D25/4</f>
        <v>0</v>
      </c>
      <c r="E26" s="59">
        <f>E25/4</f>
        <v>0</v>
      </c>
      <c r="F26" s="59">
        <f>F25/4</f>
        <v>0</v>
      </c>
      <c r="G26" s="41">
        <f>IF(C26="",0,AVERAGE(C26:F26))</f>
        <v>237.5</v>
      </c>
      <c r="H26" s="37">
        <f>G26/1000*$B$7</f>
        <v>2375</v>
      </c>
      <c r="I26" s="37">
        <f>H26*(100-$I$24)%</f>
        <v>190</v>
      </c>
      <c r="J26" s="39">
        <v>50000</v>
      </c>
      <c r="K26" s="40">
        <f>I26-J26</f>
        <v>-49810</v>
      </c>
    </row>
    <row r="27" spans="1:12" x14ac:dyDescent="0.25">
      <c r="A27" s="20"/>
      <c r="B27" s="14"/>
      <c r="C27" s="59"/>
      <c r="D27" s="59"/>
      <c r="E27" s="59"/>
      <c r="F27" s="59"/>
      <c r="G27" s="60" t="s">
        <v>25</v>
      </c>
      <c r="H27" s="25"/>
      <c r="I27" s="25"/>
      <c r="J27" s="61"/>
      <c r="K27" s="40"/>
    </row>
    <row r="28" spans="1:12" x14ac:dyDescent="0.25">
      <c r="A28" s="20"/>
      <c r="B28" s="14"/>
      <c r="C28" s="2"/>
      <c r="D28" s="2"/>
      <c r="E28" s="2"/>
      <c r="F28" s="2"/>
      <c r="G28" s="36">
        <f>IF(C28="",0,AVERAGE(C28:F28))</f>
        <v>0</v>
      </c>
      <c r="H28" s="39">
        <f>G28*365</f>
        <v>0</v>
      </c>
      <c r="I28" s="37">
        <f>H28*(100-I24)%</f>
        <v>0</v>
      </c>
      <c r="J28" s="62">
        <f>2000*365</f>
        <v>730000</v>
      </c>
      <c r="K28" s="40">
        <f>H28-J28</f>
        <v>-730000</v>
      </c>
    </row>
    <row r="29" spans="1:12" x14ac:dyDescent="0.25">
      <c r="A29" s="42"/>
      <c r="B29" s="43"/>
      <c r="C29" s="44"/>
      <c r="D29" s="44"/>
      <c r="E29" s="44"/>
      <c r="F29" s="44"/>
      <c r="G29" s="45">
        <f>IF(C29="",0,AVERAGE(C29:F29))</f>
        <v>0</v>
      </c>
      <c r="H29" s="46"/>
      <c r="I29" s="46"/>
      <c r="J29" s="48"/>
      <c r="K29" s="49"/>
    </row>
    <row r="30" spans="1:12" s="35" customFormat="1" ht="18" customHeight="1" x14ac:dyDescent="0.3">
      <c r="A30" s="27" t="s">
        <v>13</v>
      </c>
      <c r="B30" s="28"/>
      <c r="C30" s="29"/>
      <c r="D30" s="29" t="s">
        <v>19</v>
      </c>
      <c r="E30" s="29"/>
      <c r="F30" s="29"/>
      <c r="G30" s="50"/>
      <c r="H30" s="51"/>
      <c r="I30" s="51"/>
      <c r="J30" s="53"/>
      <c r="K30" s="54"/>
      <c r="L30" s="63"/>
    </row>
    <row r="31" spans="1:12" ht="13" thickBot="1" x14ac:dyDescent="0.3">
      <c r="A31" s="64" t="s">
        <v>14</v>
      </c>
      <c r="B31" s="74"/>
      <c r="C31" s="3">
        <v>730</v>
      </c>
      <c r="D31" s="3"/>
      <c r="E31" s="3"/>
      <c r="F31" s="3"/>
      <c r="G31" s="65">
        <f>IF(C31="",0,AVERAGE(C31:F31))</f>
        <v>730</v>
      </c>
      <c r="H31" s="66">
        <f>G31/1000*$B$7</f>
        <v>7300</v>
      </c>
      <c r="I31" s="67"/>
      <c r="J31" s="68">
        <v>2000000</v>
      </c>
      <c r="K31" s="69">
        <f>H31-J31</f>
        <v>-1992700</v>
      </c>
    </row>
    <row r="32" spans="1:12" x14ac:dyDescent="0.25">
      <c r="G32" s="70">
        <f>IF(C32="",0,AVERAGE(C32:F32))</f>
        <v>0</v>
      </c>
    </row>
    <row r="33" spans="2:11" x14ac:dyDescent="0.25">
      <c r="B33" s="71" t="s">
        <v>34</v>
      </c>
    </row>
    <row r="35" spans="2:11" x14ac:dyDescent="0.25">
      <c r="K35" s="72" t="str">
        <f ca="1">CELL("dateiname")</f>
        <v>T:\umwelt\_Gesetze\AbWasser\[PRTR_AbwasserII.xlsx]PRTR</v>
      </c>
    </row>
  </sheetData>
  <sheetProtection sheet="1" selectLockedCells="1"/>
  <mergeCells count="2">
    <mergeCell ref="G24:H24"/>
    <mergeCell ref="C3:D3"/>
  </mergeCells>
  <phoneticPr fontId="0" type="noConversion"/>
  <pageMargins left="0.78740157499999996" right="0.78740157499999996" top="0.6875" bottom="0.78125" header="0.3125" footer="0.23958333333333334"/>
  <pageSetup paperSize="9" orientation="landscape" r:id="rId1"/>
  <headerFooter alignWithMargins="0">
    <oddHeader>&amp;C&amp;"Arial,Fett"&amp;14Firma</oddHeader>
    <oddFooter>&amp;RErstellt am 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PRTR</vt:lpstr>
      <vt:lpstr>PRTR!Druckbereich</vt:lpstr>
    </vt:vector>
  </TitlesOfParts>
  <Company>Roessing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Frachtberechnung</dc:title>
  <dc:creator>Dr. Markus Strauss</dc:creator>
  <cp:lastModifiedBy>Markus Strauß</cp:lastModifiedBy>
  <cp:lastPrinted>2019-04-26T08:58:44Z</cp:lastPrinted>
  <dcterms:created xsi:type="dcterms:W3CDTF">2002-08-21T10:49:42Z</dcterms:created>
  <dcterms:modified xsi:type="dcterms:W3CDTF">2019-04-26T08:59:33Z</dcterms:modified>
</cp:coreProperties>
</file>